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PRODUCT MANAGEMENT\Ben\ROI Calcs\"/>
    </mc:Choice>
  </mc:AlternateContent>
  <bookViews>
    <workbookView xWindow="13965" yWindow="0" windowWidth="20520" windowHeight="8505"/>
  </bookViews>
  <sheets>
    <sheet name="Ash Calculator Metric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H22" i="8" l="1"/>
  <c r="G10" i="8"/>
  <c r="G21" i="8"/>
  <c r="H12" i="8" l="1"/>
  <c r="H13" i="8" s="1"/>
  <c r="I14" i="8"/>
  <c r="I13" i="8"/>
  <c r="I12" i="8"/>
  <c r="I11" i="8"/>
  <c r="B10" i="8" l="1"/>
  <c r="I18" i="8"/>
  <c r="F18" i="8"/>
  <c r="G20" i="8"/>
  <c r="D21" i="8" l="1"/>
  <c r="P14" i="8"/>
  <c r="F14" i="8"/>
  <c r="H14" i="8" s="1"/>
  <c r="E18" i="8" s="1"/>
  <c r="H18" i="8" s="1"/>
  <c r="F20" i="8" s="1"/>
  <c r="F21" i="8" s="1"/>
  <c r="D22" i="8" s="1"/>
  <c r="G24" i="8" s="1"/>
  <c r="P13" i="8"/>
  <c r="P12" i="8"/>
  <c r="G25" i="8" l="1"/>
</calcChain>
</file>

<file path=xl/sharedStrings.xml><?xml version="1.0" encoding="utf-8"?>
<sst xmlns="http://schemas.openxmlformats.org/spreadsheetml/2006/main" count="30" uniqueCount="21">
  <si>
    <t>Wheel</t>
  </si>
  <si>
    <t>Parallel Bar</t>
  </si>
  <si>
    <t>Rotary</t>
  </si>
  <si>
    <t xml:space="preserve">305 Day average : </t>
  </si>
  <si>
    <t>Standard Feed Efficiency :</t>
  </si>
  <si>
    <t>Forage Ration :</t>
  </si>
  <si>
    <t xml:space="preserve">So this means </t>
  </si>
  <si>
    <t xml:space="preserve">per cow at </t>
  </si>
  <si>
    <t xml:space="preserve">In a </t>
  </si>
  <si>
    <t xml:space="preserve">cow herd this equels </t>
  </si>
  <si>
    <t>of preventable lost income</t>
  </si>
  <si>
    <t>Merger</t>
  </si>
  <si>
    <t xml:space="preserve">Additional ash compared to merger </t>
  </si>
  <si>
    <t>(Study Average)</t>
  </si>
  <si>
    <t>=</t>
  </si>
  <si>
    <t>Wheel Rake</t>
  </si>
  <si>
    <t>Paralledl Bar</t>
  </si>
  <si>
    <t>Rake type &amp; Additonal Ash :</t>
  </si>
  <si>
    <t>Rotary Rake</t>
  </si>
  <si>
    <t>Ash is 1:1 in place of available nutrients by weight</t>
  </si>
  <si>
    <t>Imperial(US)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</si>
</sst>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%"/>
    <numFmt numFmtId="167" formatCode="_(&quot;$&quot;* #,##0_);_(&quot;$&quot;* \(#,##0\);_(&quot;$&quot;* &quot;-&quot;??_);_(@_)"/>
    <numFmt numFmtId="168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4" fillId="2" borderId="7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0" fontId="5" fillId="0" borderId="0" xfId="0" applyFont="1" applyAlignment="1" applyProtection="1">
      <alignment horizontal="center"/>
    </xf>
    <xf numFmtId="0" fontId="0" fillId="2" borderId="7" xfId="0" applyFill="1" applyBorder="1" applyProtection="1"/>
    <xf numFmtId="0" fontId="0" fillId="2" borderId="0" xfId="0" applyFill="1" applyBorder="1" applyProtection="1"/>
    <xf numFmtId="0" fontId="0" fillId="2" borderId="10" xfId="0" applyFill="1" applyBorder="1" applyProtection="1"/>
    <xf numFmtId="49" fontId="10" fillId="2" borderId="0" xfId="4" applyNumberFormat="1" applyFont="1" applyFill="1" applyBorder="1" applyAlignment="1" applyProtection="1"/>
    <xf numFmtId="0" fontId="0" fillId="2" borderId="0" xfId="0" applyFill="1" applyProtection="1"/>
    <xf numFmtId="0" fontId="6" fillId="2" borderId="1" xfId="0" applyFont="1" applyFill="1" applyBorder="1" applyAlignment="1" applyProtection="1">
      <alignment horizontal="center"/>
    </xf>
    <xf numFmtId="166" fontId="2" fillId="2" borderId="2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166" fontId="2" fillId="2" borderId="3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37" fontId="2" fillId="3" borderId="0" xfId="1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2" fontId="2" fillId="5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10" xfId="0" applyFont="1" applyFill="1" applyBorder="1" applyProtection="1"/>
    <xf numFmtId="0" fontId="3" fillId="0" borderId="0" xfId="0" applyFont="1" applyProtection="1"/>
    <xf numFmtId="9" fontId="3" fillId="0" borderId="0" xfId="0" applyNumberFormat="1" applyFont="1" applyProtection="1"/>
    <xf numFmtId="9" fontId="2" fillId="3" borderId="0" xfId="0" applyNumberFormat="1" applyFont="1" applyFill="1" applyBorder="1" applyAlignment="1" applyProtection="1">
      <alignment horizontal="center"/>
      <protection locked="0"/>
    </xf>
    <xf numFmtId="165" fontId="2" fillId="5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protection locked="0"/>
    </xf>
    <xf numFmtId="166" fontId="2" fillId="5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0" fillId="0" borderId="0" xfId="0" applyBorder="1" applyProtection="1"/>
    <xf numFmtId="2" fontId="2" fillId="2" borderId="0" xfId="0" applyNumberFormat="1" applyFont="1" applyFill="1" applyBorder="1" applyAlignment="1" applyProtection="1">
      <alignment horizontal="center"/>
    </xf>
    <xf numFmtId="2" fontId="0" fillId="2" borderId="0" xfId="0" applyNumberForma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44" fontId="8" fillId="6" borderId="0" xfId="2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44" fontId="6" fillId="3" borderId="0" xfId="2" applyFont="1" applyFill="1" applyBorder="1" applyAlignment="1" applyProtection="1">
      <alignment horizontal="center" vertical="center"/>
      <protection locked="0"/>
    </xf>
    <xf numFmtId="167" fontId="8" fillId="6" borderId="0" xfId="2" applyNumberFormat="1" applyFont="1" applyFill="1" applyBorder="1" applyAlignment="1" applyProtection="1">
      <alignment horizontal="center"/>
    </xf>
    <xf numFmtId="0" fontId="0" fillId="2" borderId="11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2" fillId="2" borderId="7" xfId="0" applyFont="1" applyFill="1" applyBorder="1" applyAlignment="1" applyProtection="1"/>
    <xf numFmtId="0" fontId="2" fillId="2" borderId="0" xfId="0" applyFont="1" applyFill="1" applyBorder="1" applyAlignment="1" applyProtection="1"/>
    <xf numFmtId="168" fontId="0" fillId="0" borderId="0" xfId="0" applyNumberFormat="1" applyProtection="1"/>
    <xf numFmtId="165" fontId="8" fillId="6" borderId="0" xfId="0" applyNumberFormat="1" applyFont="1" applyFill="1" applyBorder="1" applyAlignment="1" applyProtection="1">
      <alignment horizontal="center"/>
    </xf>
    <xf numFmtId="164" fontId="0" fillId="0" borderId="0" xfId="1" applyNumberFormat="1" applyFont="1" applyProtection="1"/>
    <xf numFmtId="164" fontId="0" fillId="0" borderId="0" xfId="0" applyNumberFormat="1" applyProtection="1"/>
    <xf numFmtId="1" fontId="0" fillId="0" borderId="0" xfId="0" applyNumberFormat="1" applyProtection="1"/>
    <xf numFmtId="0" fontId="0" fillId="3" borderId="10" xfId="0" applyFill="1" applyBorder="1" applyProtection="1"/>
    <xf numFmtId="0" fontId="7" fillId="2" borderId="7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10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right"/>
    </xf>
    <xf numFmtId="0" fontId="2" fillId="2" borderId="7" xfId="0" applyFont="1" applyFill="1" applyBorder="1" applyAlignment="1" applyProtection="1"/>
    <xf numFmtId="0" fontId="2" fillId="2" borderId="0" xfId="0" applyFont="1" applyFill="1" applyBorder="1" applyAlignment="1" applyProtection="1"/>
  </cellXfs>
  <cellStyles count="7">
    <cellStyle name="Comma" xfId="1" builtinId="3"/>
    <cellStyle name="Currency" xfId="2" builtinId="4"/>
    <cellStyle name="Hyperlink" xfId="4" builtinId="8"/>
    <cellStyle name="Normal" xfId="0" builtinId="0"/>
    <cellStyle name="Normal 2" xfId="5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76200</xdr:rowOff>
    </xdr:from>
    <xdr:to>
      <xdr:col>3</xdr:col>
      <xdr:colOff>457200</xdr:colOff>
      <xdr:row>4</xdr:row>
      <xdr:rowOff>84005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66700"/>
          <a:ext cx="1104900" cy="57930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</xdr:row>
      <xdr:rowOff>66675</xdr:rowOff>
    </xdr:from>
    <xdr:to>
      <xdr:col>10</xdr:col>
      <xdr:colOff>698245</xdr:colOff>
      <xdr:row>4</xdr:row>
      <xdr:rowOff>85725</xdr:rowOff>
    </xdr:to>
    <xdr:sp macro="" textlink="">
      <xdr:nvSpPr>
        <xdr:cNvPr id="3" name="TextBox 2"/>
        <xdr:cNvSpPr txBox="1"/>
      </xdr:nvSpPr>
      <xdr:spPr>
        <a:xfrm>
          <a:off x="2019300" y="257175"/>
          <a:ext cx="5022595" cy="5905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Forage Ash Content Cost Calculator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Estimated Milk Production Loss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log-crop-news.extension.umn.edu/2017/07/hay-rake-impacts-ash-content-in-alfalf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tabSelected="1" workbookViewId="0">
      <selection activeCell="K7" sqref="K7"/>
    </sheetView>
  </sheetViews>
  <sheetFormatPr defaultColWidth="9.140625" defaultRowHeight="15" x14ac:dyDescent="0.25"/>
  <cols>
    <col min="1" max="1" width="2.85546875" style="1" customWidth="1"/>
    <col min="2" max="2" width="6.85546875" style="1" customWidth="1"/>
    <col min="3" max="3" width="6" style="1" customWidth="1"/>
    <col min="4" max="4" width="13.140625" style="1" customWidth="1"/>
    <col min="5" max="5" width="11.85546875" style="1" customWidth="1"/>
    <col min="6" max="7" width="12.85546875" style="1" customWidth="1"/>
    <col min="8" max="8" width="8.85546875" style="1" customWidth="1"/>
    <col min="9" max="9" width="11.140625" style="1" customWidth="1"/>
    <col min="10" max="10" width="9" style="1" customWidth="1"/>
    <col min="11" max="11" width="13.42578125" style="1" customWidth="1"/>
    <col min="12" max="12" width="13.140625" style="1" customWidth="1"/>
    <col min="13" max="15" width="9.140625" style="1"/>
    <col min="16" max="16" width="21.85546875" style="1" bestFit="1" customWidth="1"/>
    <col min="17" max="17" width="9.140625" style="1"/>
    <col min="18" max="19" width="15.140625" style="1" bestFit="1" customWidth="1"/>
    <col min="20" max="16384" width="9.140625" style="1"/>
  </cols>
  <sheetData>
    <row r="1" spans="2:18" ht="15" customHeight="1" thickBot="1" x14ac:dyDescent="0.3"/>
    <row r="2" spans="2:18" ht="15" customHeight="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2:18" ht="15" customHeight="1" thickBot="1" x14ac:dyDescent="0.45">
      <c r="B3" s="5"/>
      <c r="C3" s="6"/>
      <c r="D3" s="6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</row>
    <row r="4" spans="2:18" ht="15" customHeight="1" x14ac:dyDescent="0.35">
      <c r="B4" s="10"/>
      <c r="C4" s="11"/>
      <c r="D4" s="11"/>
      <c r="E4" s="11"/>
      <c r="F4" s="11"/>
      <c r="G4" s="11"/>
      <c r="H4" s="11"/>
      <c r="I4" s="11"/>
      <c r="J4" s="11"/>
      <c r="K4" s="12"/>
      <c r="L4" s="9"/>
      <c r="M4" s="9"/>
      <c r="N4" s="9"/>
      <c r="O4" s="9"/>
      <c r="P4" s="9"/>
      <c r="Q4" s="9"/>
      <c r="R4" s="9"/>
    </row>
    <row r="5" spans="2:18" ht="15" customHeight="1" x14ac:dyDescent="0.35">
      <c r="B5" s="56"/>
      <c r="C5" s="57"/>
      <c r="D5" s="57"/>
      <c r="E5" s="57"/>
      <c r="F5" s="57"/>
      <c r="G5" s="57"/>
      <c r="H5" s="57"/>
      <c r="I5" s="57"/>
      <c r="J5" s="57"/>
      <c r="K5" s="58"/>
      <c r="L5" s="9"/>
      <c r="M5" s="9"/>
      <c r="N5" s="9"/>
      <c r="O5" s="9"/>
      <c r="P5" s="9"/>
      <c r="Q5" s="9"/>
      <c r="R5" s="9"/>
    </row>
    <row r="6" spans="2:18" ht="15" customHeight="1" x14ac:dyDescent="0.35">
      <c r="B6" s="10"/>
      <c r="C6" s="11"/>
      <c r="D6" s="59" t="s">
        <v>12</v>
      </c>
      <c r="E6" s="59"/>
      <c r="F6" s="59"/>
      <c r="G6" s="59"/>
      <c r="H6" s="13" t="s">
        <v>13</v>
      </c>
      <c r="I6" s="14"/>
      <c r="J6" s="11"/>
      <c r="K6" s="52" t="s">
        <v>20</v>
      </c>
      <c r="L6" s="9"/>
      <c r="M6" s="9"/>
      <c r="N6" s="9"/>
      <c r="O6" s="9"/>
      <c r="P6" s="9"/>
      <c r="Q6" s="9"/>
      <c r="R6" s="9"/>
    </row>
    <row r="7" spans="2:18" ht="15" customHeight="1" thickBot="1" x14ac:dyDescent="0.4">
      <c r="B7" s="10"/>
      <c r="C7" s="11"/>
      <c r="D7" s="11"/>
      <c r="E7" s="11"/>
      <c r="F7" s="11"/>
      <c r="G7" s="11"/>
      <c r="H7" s="11"/>
      <c r="I7" s="11"/>
      <c r="J7" s="11"/>
      <c r="K7" s="12"/>
      <c r="L7" s="9"/>
      <c r="M7" s="9"/>
      <c r="N7" s="9"/>
      <c r="O7" s="9"/>
      <c r="P7" s="9"/>
      <c r="Q7" s="9"/>
      <c r="R7" s="9"/>
    </row>
    <row r="8" spans="2:18" ht="15" customHeight="1" thickBot="1" x14ac:dyDescent="0.4">
      <c r="B8" s="10"/>
      <c r="C8" s="11"/>
      <c r="D8" s="15" t="s">
        <v>0</v>
      </c>
      <c r="E8" s="16">
        <v>1.7999999999999999E-2</v>
      </c>
      <c r="F8" s="17" t="s">
        <v>1</v>
      </c>
      <c r="G8" s="18">
        <v>8.0000000000000002E-3</v>
      </c>
      <c r="H8" s="17" t="s">
        <v>2</v>
      </c>
      <c r="I8" s="18">
        <v>8.9999999999999993E-3</v>
      </c>
      <c r="J8" s="11"/>
      <c r="K8" s="12"/>
      <c r="L8" s="9"/>
      <c r="M8" s="9"/>
      <c r="N8" s="9"/>
      <c r="O8" s="9"/>
      <c r="P8" s="9"/>
      <c r="Q8" s="9"/>
      <c r="R8" s="9"/>
    </row>
    <row r="9" spans="2:18" ht="14.25" customHeight="1" x14ac:dyDescent="0.25">
      <c r="B9" s="10"/>
      <c r="C9" s="11"/>
      <c r="D9" s="11"/>
      <c r="E9" s="11"/>
      <c r="F9" s="19"/>
      <c r="G9" s="11"/>
      <c r="H9" s="11"/>
      <c r="I9" s="11"/>
      <c r="J9" s="11"/>
      <c r="K9" s="12"/>
    </row>
    <row r="10" spans="2:18" x14ac:dyDescent="0.25">
      <c r="B10" s="60" t="str">
        <f>IF(K6="Metric","Enter kg of milk per cow per year :","Enter lbs. of milk per cow per year :")</f>
        <v>Enter lbs. of milk per cow per year :</v>
      </c>
      <c r="C10" s="61"/>
      <c r="D10" s="61"/>
      <c r="E10" s="61"/>
      <c r="F10" s="20">
        <v>21000</v>
      </c>
      <c r="G10" s="21" t="str">
        <f>IF(K6="Metric","kg","lbs")</f>
        <v>lbs</v>
      </c>
      <c r="H10" s="11"/>
      <c r="I10" s="11"/>
      <c r="J10" s="11"/>
      <c r="K10" s="12"/>
    </row>
    <row r="11" spans="2:18" x14ac:dyDescent="0.25">
      <c r="B11" s="60" t="s">
        <v>3</v>
      </c>
      <c r="C11" s="61"/>
      <c r="D11" s="61"/>
      <c r="E11" s="61"/>
      <c r="F11" s="22">
        <v>305</v>
      </c>
      <c r="G11" s="23" t="s">
        <v>14</v>
      </c>
      <c r="H11" s="24">
        <f>F10/F11</f>
        <v>68.852459016393439</v>
      </c>
      <c r="I11" s="25" t="str">
        <f>IF(K6="Metric","kg of milk per day","lb of milk per day")</f>
        <v>lb of milk per day</v>
      </c>
      <c r="J11" s="25"/>
      <c r="K11" s="26"/>
    </row>
    <row r="12" spans="2:18" x14ac:dyDescent="0.25">
      <c r="B12" s="60" t="s">
        <v>4</v>
      </c>
      <c r="C12" s="61"/>
      <c r="D12" s="61"/>
      <c r="E12" s="61"/>
      <c r="F12" s="22">
        <v>1.5</v>
      </c>
      <c r="G12" s="23" t="s">
        <v>14</v>
      </c>
      <c r="H12" s="24">
        <f>H11/F12</f>
        <v>45.901639344262293</v>
      </c>
      <c r="I12" s="25" t="str">
        <f>IF(K6="Metric","kg of Dry matter intake per day","lb of dry matter intake per day")</f>
        <v>lb of dry matter intake per day</v>
      </c>
      <c r="J12" s="25"/>
      <c r="K12" s="26"/>
      <c r="O12" s="27" t="s">
        <v>15</v>
      </c>
      <c r="P12" s="28">
        <f>E8</f>
        <v>1.7999999999999999E-2</v>
      </c>
    </row>
    <row r="13" spans="2:18" x14ac:dyDescent="0.25">
      <c r="B13" s="60" t="s">
        <v>5</v>
      </c>
      <c r="C13" s="61"/>
      <c r="D13" s="61"/>
      <c r="E13" s="61"/>
      <c r="F13" s="29">
        <v>0.5</v>
      </c>
      <c r="G13" s="23" t="s">
        <v>14</v>
      </c>
      <c r="H13" s="30">
        <f>H12*F13</f>
        <v>22.950819672131146</v>
      </c>
      <c r="I13" s="25" t="str">
        <f>IF(K6="Metric","kg of forage per day","lb of forage per day")</f>
        <v>lb of forage per day</v>
      </c>
      <c r="J13" s="25"/>
      <c r="K13" s="26"/>
      <c r="O13" s="27" t="s">
        <v>16</v>
      </c>
      <c r="P13" s="28">
        <f>G8</f>
        <v>8.0000000000000002E-3</v>
      </c>
    </row>
    <row r="14" spans="2:18" x14ac:dyDescent="0.25">
      <c r="B14" s="45" t="s">
        <v>17</v>
      </c>
      <c r="C14" s="46"/>
      <c r="E14" s="31" t="s">
        <v>15</v>
      </c>
      <c r="F14" s="32">
        <f>VLOOKUP(E14,O12:P15,2,FALSE)</f>
        <v>1.7999999999999999E-2</v>
      </c>
      <c r="G14" s="23" t="s">
        <v>14</v>
      </c>
      <c r="H14" s="24">
        <f>H13*F14</f>
        <v>0.41311475409836063</v>
      </c>
      <c r="I14" s="25" t="str">
        <f>IF(K6="Metric","kg of additional ash per cow per day","lb of additional ash per cow per day")</f>
        <v>lb of additional ash per cow per day</v>
      </c>
      <c r="J14" s="25"/>
      <c r="K14" s="26"/>
      <c r="O14" s="27" t="s">
        <v>18</v>
      </c>
      <c r="P14" s="28">
        <f>I8</f>
        <v>8.9999999999999993E-3</v>
      </c>
    </row>
    <row r="15" spans="2:18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2"/>
      <c r="O15" s="27" t="s">
        <v>11</v>
      </c>
      <c r="P15" s="28">
        <v>0</v>
      </c>
    </row>
    <row r="16" spans="2:18" ht="18.75" x14ac:dyDescent="0.3">
      <c r="B16" s="53" t="s">
        <v>19</v>
      </c>
      <c r="C16" s="54"/>
      <c r="D16" s="54"/>
      <c r="E16" s="54"/>
      <c r="F16" s="54"/>
      <c r="G16" s="54"/>
      <c r="H16" s="54"/>
      <c r="I16" s="54"/>
      <c r="J16" s="54"/>
      <c r="K16" s="55"/>
    </row>
    <row r="17" spans="2:19" x14ac:dyDescent="0.25">
      <c r="B17" s="10"/>
      <c r="C17" s="11"/>
      <c r="D17" s="11"/>
      <c r="E17" s="11"/>
      <c r="F17" s="11"/>
      <c r="G17" s="11"/>
      <c r="H17" s="11"/>
      <c r="I17" s="11"/>
      <c r="J17" s="11"/>
      <c r="K17" s="12"/>
    </row>
    <row r="18" spans="2:19" x14ac:dyDescent="0.25">
      <c r="B18" s="10"/>
      <c r="C18" s="11"/>
      <c r="D18" s="33" t="s">
        <v>6</v>
      </c>
      <c r="E18" s="24">
        <f>H14</f>
        <v>0.41311475409836063</v>
      </c>
      <c r="F18" s="46" t="str">
        <f>IF(K6="Metric","kg of ash per day displaces","lb of ash per day displaces")</f>
        <v>lb of ash per day displaces</v>
      </c>
      <c r="G18" s="46"/>
      <c r="H18" s="24">
        <f>E18*F12</f>
        <v>0.61967213114754094</v>
      </c>
      <c r="I18" s="25" t="str">
        <f>IF(K6="Metric","kg of milk per day","lb of milk per day")</f>
        <v>lb of milk per day</v>
      </c>
      <c r="J18" s="34"/>
      <c r="K18" s="12"/>
    </row>
    <row r="19" spans="2:19" x14ac:dyDescent="0.25">
      <c r="B19" s="45"/>
      <c r="C19" s="46"/>
      <c r="D19" s="35"/>
      <c r="E19" s="46"/>
      <c r="F19" s="46"/>
      <c r="G19" s="46"/>
      <c r="H19" s="36"/>
      <c r="I19" s="25"/>
      <c r="J19" s="25"/>
      <c r="K19" s="26"/>
    </row>
    <row r="20" spans="2:19" x14ac:dyDescent="0.25">
      <c r="B20" s="10"/>
      <c r="C20" s="11"/>
      <c r="D20" s="46" t="s">
        <v>6</v>
      </c>
      <c r="E20" s="46"/>
      <c r="F20" s="24">
        <f>H18</f>
        <v>0.61967213114754094</v>
      </c>
      <c r="G20" s="46" t="str">
        <f>IF(K6="Metric","kg of milk per day lost  multiplied by","lbs. of milk per day lost  multiplied by")</f>
        <v>lbs. of milk per day lost  multiplied by</v>
      </c>
      <c r="H20" s="46"/>
      <c r="I20" s="46"/>
      <c r="J20" s="46"/>
      <c r="K20" s="12"/>
    </row>
    <row r="21" spans="2:19" ht="15.75" x14ac:dyDescent="0.25">
      <c r="B21" s="10"/>
      <c r="C21" s="11"/>
      <c r="D21" s="37">
        <f>F11</f>
        <v>305</v>
      </c>
      <c r="E21" s="23" t="s">
        <v>14</v>
      </c>
      <c r="F21" s="48">
        <f>D21*F20/1.0305</f>
        <v>183.4061135371179</v>
      </c>
      <c r="G21" s="46" t="str">
        <f>IF(K6="Metric","kg of milk lost per cow per year or","lbs. of milk lost per cow per year or")</f>
        <v>lbs. of milk lost per cow per year or</v>
      </c>
      <c r="H21" s="46"/>
      <c r="I21" s="46"/>
      <c r="J21" s="46"/>
      <c r="K21" s="12"/>
    </row>
    <row r="22" spans="2:19" ht="15.75" x14ac:dyDescent="0.25">
      <c r="B22" s="10"/>
      <c r="C22" s="11"/>
      <c r="D22" s="38">
        <f>IF(K6="Metric",F21*G22,F21/100*G22)</f>
        <v>25.676855895196507</v>
      </c>
      <c r="E22" s="39" t="s">
        <v>7</v>
      </c>
      <c r="F22" s="39"/>
      <c r="G22" s="40">
        <v>14</v>
      </c>
      <c r="H22" s="25" t="str">
        <f>IF(K6="Metric","/100 kg","/cwt.")</f>
        <v>/cwt.</v>
      </c>
      <c r="I22" s="11"/>
      <c r="J22" s="11"/>
      <c r="K22" s="12"/>
    </row>
    <row r="23" spans="2:19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12"/>
    </row>
    <row r="24" spans="2:19" ht="15.75" x14ac:dyDescent="0.25">
      <c r="B24" s="10"/>
      <c r="C24" s="23" t="s">
        <v>8</v>
      </c>
      <c r="D24" s="20">
        <v>500</v>
      </c>
      <c r="E24" s="46" t="s">
        <v>9</v>
      </c>
      <c r="F24" s="46"/>
      <c r="G24" s="41">
        <f>D24*D22</f>
        <v>12838.427947598253</v>
      </c>
      <c r="H24" s="46" t="s">
        <v>10</v>
      </c>
      <c r="I24" s="46"/>
      <c r="J24" s="46"/>
      <c r="K24" s="12"/>
    </row>
    <row r="25" spans="2:19" ht="15.75" x14ac:dyDescent="0.25">
      <c r="B25" s="10"/>
      <c r="C25" s="23" t="s">
        <v>8</v>
      </c>
      <c r="D25" s="20">
        <v>2500</v>
      </c>
      <c r="E25" s="46" t="s">
        <v>9</v>
      </c>
      <c r="F25" s="46"/>
      <c r="G25" s="41">
        <f>D25*D22</f>
        <v>64192.139737991267</v>
      </c>
      <c r="H25" s="46" t="s">
        <v>10</v>
      </c>
      <c r="I25" s="46"/>
      <c r="J25" s="46"/>
      <c r="K25" s="12"/>
    </row>
    <row r="26" spans="2:19" ht="15.75" thickBot="1" x14ac:dyDescent="0.3">
      <c r="B26" s="42"/>
      <c r="C26" s="43"/>
      <c r="D26" s="43"/>
      <c r="E26" s="43"/>
      <c r="F26" s="43"/>
      <c r="G26" s="43"/>
      <c r="H26" s="43"/>
      <c r="I26" s="43"/>
      <c r="J26" s="43"/>
      <c r="K26" s="44"/>
    </row>
    <row r="27" spans="2:19" x14ac:dyDescent="0.25">
      <c r="P27" s="49"/>
      <c r="R27" s="49"/>
      <c r="S27" s="49"/>
    </row>
    <row r="28" spans="2:19" x14ac:dyDescent="0.25">
      <c r="P28" s="50"/>
      <c r="R28" s="49"/>
      <c r="S28" s="49"/>
    </row>
    <row r="29" spans="2:19" x14ac:dyDescent="0.25">
      <c r="P29" s="49"/>
      <c r="R29" s="49"/>
      <c r="S29" s="49"/>
    </row>
    <row r="30" spans="2:19" x14ac:dyDescent="0.25">
      <c r="R30" s="49"/>
      <c r="S30" s="49"/>
    </row>
    <row r="31" spans="2:19" x14ac:dyDescent="0.25">
      <c r="P31" s="51"/>
      <c r="R31" s="49"/>
      <c r="S31" s="49"/>
    </row>
    <row r="35" spans="4:4" x14ac:dyDescent="0.25">
      <c r="D35" s="47"/>
    </row>
    <row r="36" spans="4:4" x14ac:dyDescent="0.25">
      <c r="D36" s="47"/>
    </row>
    <row r="37" spans="4:4" x14ac:dyDescent="0.25">
      <c r="D37" s="47"/>
    </row>
    <row r="38" spans="4:4" x14ac:dyDescent="0.25">
      <c r="D38" s="47"/>
    </row>
  </sheetData>
  <sheetProtection selectLockedCells="1"/>
  <mergeCells count="7">
    <mergeCell ref="B16:K16"/>
    <mergeCell ref="B5:K5"/>
    <mergeCell ref="D6:G6"/>
    <mergeCell ref="B10:E10"/>
    <mergeCell ref="B11:E11"/>
    <mergeCell ref="B12:E12"/>
    <mergeCell ref="B13:E13"/>
  </mergeCells>
  <dataValidations count="2">
    <dataValidation type="list" allowBlank="1" showInputMessage="1" showErrorMessage="1" sqref="E14">
      <formula1>$O$12:$O$15</formula1>
    </dataValidation>
    <dataValidation type="list" allowBlank="1" showInputMessage="1" showErrorMessage="1" sqref="K6">
      <formula1>"Metric, Imperial(US)"</formula1>
    </dataValidation>
  </dataValidations>
  <hyperlinks>
    <hyperlink ref="H6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Ash Calculator Metric</vt:lpstr>
    </vt:vector>
  </TitlesOfParts>
  <Company>KUHN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CRAKER</dc:creator>
  <cp:lastModifiedBy>Ben CRAKER</cp:lastModifiedBy>
  <dcterms:created xsi:type="dcterms:W3CDTF">2018-12-31T17:46:30Z</dcterms:created>
  <dcterms:modified xsi:type="dcterms:W3CDTF">2019-09-27T15:29:45Z</dcterms:modified>
</cp:coreProperties>
</file>